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fehb.sharepoint.com/sites/Documents/Documents/AEC SBO/BVCSD/BV-Budget/BV-Budget Spreadsheets/"/>
    </mc:Choice>
  </mc:AlternateContent>
  <xr:revisionPtr revIDLastSave="36" documentId="13_ncr:1_{44A51669-A7A8-4C03-89CB-B2AA18046BBD}" xr6:coauthVersionLast="47" xr6:coauthVersionMax="47" xr10:uidLastSave="{BAEC956B-BDF5-4E4C-AB4A-CF7609E461C9}"/>
  <bookViews>
    <workbookView xWindow="-28920" yWindow="-120" windowWidth="29040" windowHeight="15840" xr2:uid="{00000000-000D-0000-FFFF-FFFF00000000}"/>
  </bookViews>
  <sheets>
    <sheet name="BV-AdminComp22-23" sheetId="5" r:id="rId1"/>
    <sheet name="BV-AdminComp21-22" sheetId="4" r:id="rId2"/>
    <sheet name="BV-AdminComp20-21" sheetId="3" r:id="rId3"/>
    <sheet name="ELW-AdminComp19-20" sheetId="2" r:id="rId4"/>
    <sheet name="EL-AdminComp18-19" sheetId="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5" l="1"/>
  <c r="C15" i="5"/>
  <c r="C16" i="5" s="1"/>
  <c r="C8" i="5" l="1"/>
  <c r="C10" i="5"/>
  <c r="C7" i="5"/>
  <c r="C9" i="4"/>
  <c r="C10" i="4"/>
  <c r="C8" i="4"/>
  <c r="C15" i="4"/>
  <c r="C7" i="4"/>
  <c r="C10" i="2"/>
  <c r="C15" i="3"/>
  <c r="C10" i="3"/>
  <c r="C9" i="3"/>
  <c r="C8" i="3"/>
  <c r="C7" i="3"/>
  <c r="C11" i="3" s="1"/>
  <c r="C17" i="3" s="1"/>
  <c r="C11" i="5" l="1"/>
  <c r="C18" i="5" s="1"/>
  <c r="C11" i="4"/>
  <c r="C17" i="4" s="1"/>
  <c r="C9" i="2"/>
  <c r="C15" i="2" l="1"/>
  <c r="C7" i="2"/>
  <c r="C15" i="1"/>
  <c r="C10" i="1"/>
  <c r="C9" i="1"/>
  <c r="C7" i="1"/>
  <c r="C11" i="1" s="1"/>
  <c r="C17" i="1" s="1"/>
  <c r="C11" i="2" l="1"/>
  <c r="C1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cmoody</author>
  </authors>
  <commentList>
    <comment ref="C8" authorId="0" shapeId="0" xr:uid="{EF145462-E54D-42BA-9DA0-2364144CEC55}">
      <text>
        <r>
          <rPr>
            <b/>
            <u/>
            <sz val="8"/>
            <color rgb="FF000000"/>
            <rFont val="Tahoma"/>
            <family val="2"/>
          </rPr>
          <t>Health Insurance 2022-23</t>
        </r>
        <r>
          <rPr>
            <b/>
            <sz val="8"/>
            <color rgb="FF000000"/>
            <rFont val="Tahoma"/>
            <family val="2"/>
          </rPr>
          <t xml:space="preserve">
Annual Premium $31,085.16
Contribution 15% of Premium = $4,662.77
</t>
        </r>
      </text>
    </comment>
    <comment ref="C9" authorId="0" shapeId="0" xr:uid="{8F48D458-E3E4-408C-B0C5-D436DFEB0272}">
      <text>
        <r>
          <rPr>
            <b/>
            <u/>
            <sz val="8"/>
            <color rgb="FF000000"/>
            <rFont val="Tahoma"/>
            <family val="2"/>
          </rPr>
          <t xml:space="preserve">Workers' Compensation 2022-23
</t>
        </r>
        <r>
          <rPr>
            <b/>
            <sz val="8"/>
            <color rgb="FF000000"/>
            <rFont val="Tahoma"/>
            <family val="2"/>
          </rPr>
          <t>Consortium Rate Per $100 Payroll 2022-23
$0.3263 Instruction/Admin/Secretaries (Classification Code 8868)
$2.2126 Non-instructional Staff (Classification Code 9101)
$3.8681 Bus Drivers (Classification Code 8394)</t>
        </r>
      </text>
    </comment>
    <comment ref="C10" authorId="0" shapeId="0" xr:uid="{6F61E03E-911B-4B67-B76D-1397C8189D8B}">
      <text>
        <r>
          <rPr>
            <b/>
            <u/>
            <sz val="8"/>
            <color rgb="FF000000"/>
            <rFont val="Tahoma"/>
            <family val="2"/>
          </rPr>
          <t>Retirement (TRS)</t>
        </r>
        <r>
          <rPr>
            <b/>
            <sz val="8"/>
            <color rgb="FF000000"/>
            <rFont val="Tahoma"/>
            <family val="2"/>
          </rPr>
          <t xml:space="preserve">
2019-20 = 8.86% of Salary
2020-21 = 9.53% OF Salary
2021-22 = 9.8% of Salary
2022-23 = 10.29% of Salary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cmoody</author>
    <author>Cindy Moody</author>
  </authors>
  <commentList>
    <comment ref="C8" authorId="0" shapeId="0" xr:uid="{9722B090-A764-4750-837C-C6C4D109D61D}">
      <text>
        <r>
          <rPr>
            <b/>
            <u/>
            <sz val="8"/>
            <color rgb="FF000000"/>
            <rFont val="Tahoma"/>
            <family val="2"/>
          </rPr>
          <t>Health Insurance 2021-22</t>
        </r>
        <r>
          <rPr>
            <b/>
            <sz val="8"/>
            <color rgb="FF000000"/>
            <rFont val="Tahoma"/>
            <family val="2"/>
          </rPr>
          <t xml:space="preserve">
Annual Premium $29,746.56
Contribution 15% of Premium = $4,461.98
</t>
        </r>
      </text>
    </comment>
    <comment ref="C9" authorId="0" shapeId="0" xr:uid="{C6A1E697-FF9F-4C65-8948-5947C220BE07}">
      <text>
        <r>
          <rPr>
            <b/>
            <u/>
            <sz val="8"/>
            <color rgb="FF000000"/>
            <rFont val="Tahoma"/>
            <family val="2"/>
          </rPr>
          <t xml:space="preserve">Workers' Compensation 2021-22
</t>
        </r>
        <r>
          <rPr>
            <b/>
            <sz val="8"/>
            <color rgb="FF000000"/>
            <rFont val="Tahoma"/>
            <family val="2"/>
          </rPr>
          <t>Consortium Rate Per $100 Payroll 2021-22
$0.2010 Instruction/Admin/Secretaries (Classification Code 8868)
$1.3565 Non-instructional Staff (Classification Code 9101)
$2.3750 Bus Drivers (Classification Code 8394)</t>
        </r>
      </text>
    </comment>
    <comment ref="C10" authorId="0" shapeId="0" xr:uid="{CFD6C1F1-4F88-4992-A961-E927F7D38166}">
      <text>
        <r>
          <rPr>
            <b/>
            <u/>
            <sz val="8"/>
            <color rgb="FF000000"/>
            <rFont val="Tahoma"/>
            <family val="2"/>
          </rPr>
          <t>Retirement (TRS)</t>
        </r>
        <r>
          <rPr>
            <b/>
            <sz val="8"/>
            <color rgb="FF000000"/>
            <rFont val="Tahoma"/>
            <family val="2"/>
          </rPr>
          <t xml:space="preserve">
2010-11  =  8.62% of Salary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>2011-12 = 11.11% of Salary
2012-13 = 11.84% of Salary
2013-14 = 16.25% of Salary
2014-15 = 17.53% of Salary
2015-16 = 13.26% of Salary
2016-17 = 11.72% of Salary
2017-18 =  9.8% of Salary
2018-19 = 10.63% of Salary
2019-20 = 8.86% of Salary
2020-21 = 9.53% OF Salary</t>
        </r>
      </text>
    </comment>
    <comment ref="C14" authorId="1" shapeId="0" xr:uid="{1AFEDEBD-AFD7-4F9D-BD49-71F809A9DEC4}">
      <text>
        <r>
          <rPr>
            <b/>
            <sz val="9"/>
            <color rgb="FF000000"/>
            <rFont val="Tahoma"/>
            <family val="2"/>
          </rPr>
          <t>9/03/14 Check #038302
NYSCOSS $977.50
7/09/15 Check #039399
NYSCOSS $1,453.25
8/11/16 Check #040716
NYSCOSS $1,710.00
7/26/17 Check #041891
NYSCOSS $1,583.13
7/24/18 Check #043039
NYSCOSS $1,623.75
8/21/19 Check #001072
NYSCOSS $1,267.50
8/19/2020 Check #002465
NYSCOSS $1,300.00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cmoody</author>
    <author>Cindy Moody</author>
  </authors>
  <commentList>
    <comment ref="C8" authorId="0" shapeId="0" xr:uid="{00000000-0006-0000-0000-000001000000}">
      <text>
        <r>
          <rPr>
            <b/>
            <u/>
            <sz val="8"/>
            <color rgb="FF000000"/>
            <rFont val="Tahoma"/>
            <family val="2"/>
          </rPr>
          <t>Health Insurance 2020-21</t>
        </r>
        <r>
          <rPr>
            <b/>
            <sz val="8"/>
            <color rgb="FF000000"/>
            <rFont val="Tahoma"/>
            <family val="2"/>
          </rPr>
          <t xml:space="preserve">
Annual Premium $28,838.21
Contribution 15% of Premium = $4,325.73
</t>
        </r>
      </text>
    </comment>
    <comment ref="C9" authorId="0" shapeId="0" xr:uid="{00000000-0006-0000-0000-000002000000}">
      <text>
        <r>
          <rPr>
            <b/>
            <u/>
            <sz val="8"/>
            <color rgb="FF000000"/>
            <rFont val="Tahoma"/>
            <family val="2"/>
          </rPr>
          <t xml:space="preserve">Workers' Compensation 2020-21
</t>
        </r>
        <r>
          <rPr>
            <b/>
            <sz val="8"/>
            <color rgb="FF000000"/>
            <rFont val="Tahoma"/>
            <family val="2"/>
          </rPr>
          <t>Consortium Rate Per $100 Payroll 2020-21
$0.3488 Instruction/Admin/Secretaries (Classification Code 8868)
$2.3603 Non-instructional Staff (Classification Code 9101)
$4.2178 Bus Drivers (Classification Code 8394)</t>
        </r>
      </text>
    </comment>
    <comment ref="C10" authorId="0" shapeId="0" xr:uid="{00000000-0006-0000-0000-000003000000}">
      <text>
        <r>
          <rPr>
            <b/>
            <u/>
            <sz val="8"/>
            <color rgb="FF000000"/>
            <rFont val="Tahoma"/>
            <family val="2"/>
          </rPr>
          <t>Retirement (TRS)</t>
        </r>
        <r>
          <rPr>
            <b/>
            <sz val="8"/>
            <color rgb="FF000000"/>
            <rFont val="Tahoma"/>
            <family val="2"/>
          </rPr>
          <t xml:space="preserve">
2010-11  =  8.62% of Salary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>2011-12 = 11.11% of Salary
2012-13 = 11.84% of Salary
2013-14 = 16.25% of Salary
2014-15 = 17.53% of Salary
2015-16 = 13.26% of Salary
2016-17 = 11.72% of Salary
2017-18 =  9.8% of Salary
2018-19 = 10.63% of Salary
2019-20 = 8.86% of Salary
2020-21 = 9.53% OF Salary</t>
        </r>
      </text>
    </comment>
    <comment ref="C14" authorId="1" shapeId="0" xr:uid="{00000000-0006-0000-0000-000004000000}">
      <text>
        <r>
          <rPr>
            <b/>
            <sz val="9"/>
            <color rgb="FF000000"/>
            <rFont val="Tahoma"/>
            <family val="2"/>
          </rPr>
          <t>9/03/14 Check #038302
NYSCOSS $977.50
7/09/15 Check #039399
NYSCOSS $1,453.25
8/11/16 Check #040716
NYSCOSS $1,710.00
7/26/17 Check #041891
NYSCOSS $1,583.13
7/24/18 Check #043039
NYSCOSS $1,623.75
8/21/19 Check #001072
NYSCOSS $1,267.50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cmoody</author>
    <author>Cindy Moody</author>
  </authors>
  <commentList>
    <comment ref="C8" authorId="0" shapeId="0" xr:uid="{00000000-0006-0000-0100-000001000000}">
      <text>
        <r>
          <rPr>
            <b/>
            <u/>
            <sz val="8"/>
            <color rgb="FF000000"/>
            <rFont val="Tahoma"/>
            <family val="2"/>
          </rPr>
          <t xml:space="preserve">Health Insurance 2019-20
</t>
        </r>
        <r>
          <rPr>
            <b/>
            <sz val="8"/>
            <color rgb="FF000000"/>
            <rFont val="Tahoma"/>
            <family val="2"/>
          </rPr>
          <t>Buy Out $5,000
Annual Premium $0.00
Contribution 15% of Premium = $0.00</t>
        </r>
      </text>
    </comment>
    <comment ref="C9" authorId="0" shapeId="0" xr:uid="{00000000-0006-0000-0100-000002000000}">
      <text>
        <r>
          <rPr>
            <b/>
            <u/>
            <sz val="8"/>
            <color rgb="FF000000"/>
            <rFont val="Tahoma"/>
            <family val="2"/>
          </rPr>
          <t xml:space="preserve">Workers' Compensation 2019-20
</t>
        </r>
        <r>
          <rPr>
            <b/>
            <sz val="8"/>
            <color rgb="FF000000"/>
            <rFont val="Tahoma"/>
            <family val="2"/>
          </rPr>
          <t>Consortium Rate Per $100 Payroll 2019-20
$0.3488 Instruction/Admin/Secretaries (Classification Code 8868)
$2.3603 Non-instructional Staff (Classification Code 9101)
$4.2178 Bus Drivers (Classification Code 8394)</t>
        </r>
      </text>
    </comment>
    <comment ref="C10" authorId="0" shapeId="0" xr:uid="{00000000-0006-0000-0100-000003000000}">
      <text>
        <r>
          <rPr>
            <b/>
            <u/>
            <sz val="8"/>
            <color rgb="FF000000"/>
            <rFont val="Tahoma"/>
            <family val="2"/>
          </rPr>
          <t>Retirement (TRS)</t>
        </r>
        <r>
          <rPr>
            <b/>
            <sz val="8"/>
            <color rgb="FF000000"/>
            <rFont val="Tahoma"/>
            <family val="2"/>
          </rPr>
          <t xml:space="preserve">
2010-11  =  8.62% of Salary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 xml:space="preserve">2011-12 = 11.11% of Salary
2012-13 = 11.84% of Salary
2013-14 = 16.25% of Salary
2014-15 = 17.53% of Salary
2015-16 = 13.26% of Salary
2016-17 = 11.72% of Salary
2017-18 =  9.8% of Salary
2018-19 = 10.63% of Salary
2019-20 = 8.86% of Salary
</t>
        </r>
      </text>
    </comment>
    <comment ref="C14" authorId="1" shapeId="0" xr:uid="{00000000-0006-0000-0100-000004000000}">
      <text>
        <r>
          <rPr>
            <b/>
            <sz val="9"/>
            <color rgb="FF000000"/>
            <rFont val="Tahoma"/>
            <family val="2"/>
          </rPr>
          <t>9/03/14 Check #038302
NYSCOSS $977.50
7/09/15 Check #039399
NYSCOSS $1,453.25
8/11/16 Check #040716
NYSCOSS $1,710.00
7/26/17 Check #041891
NYSCOSS $1,583.13
7/24/18 Check #043039
NYSCOSS $1,623.75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cmoody</author>
    <author>Cindy Moody</author>
  </authors>
  <commentList>
    <comment ref="C7" authorId="0" shapeId="0" xr:uid="{00000000-0006-0000-0200-000001000000}">
      <text>
        <r>
          <rPr>
            <b/>
            <u/>
            <sz val="8"/>
            <color rgb="FF000000"/>
            <rFont val="Tahoma"/>
            <family val="2"/>
          </rPr>
          <t xml:space="preserve">The combined rate for Social Security and Medicare is 7.65%.
</t>
        </r>
        <r>
          <rPr>
            <b/>
            <sz val="8"/>
            <color rgb="FF000000"/>
            <rFont val="Tahoma"/>
            <family val="2"/>
          </rPr>
          <t xml:space="preserve">
The Social Security portion (OASDI) is 6.2% on earnings up to the applicable taxable maximum amount ($128,400 for 2018).
$122,000 X 6.2% = $7,564.00
The Medicare portion (HI) is 1.45% on </t>
        </r>
        <r>
          <rPr>
            <b/>
            <u/>
            <sz val="8"/>
            <color rgb="FF000000"/>
            <rFont val="Tahoma"/>
            <family val="2"/>
          </rPr>
          <t>all</t>
        </r>
        <r>
          <rPr>
            <b/>
            <sz val="8"/>
            <color rgb="FF000000"/>
            <rFont val="Tahoma"/>
            <family val="2"/>
          </rPr>
          <t xml:space="preserve"> earnings.
$122,000 X 1.45% = $1,769.00
$7,564.00 + $1,769.00 = $9,333.00</t>
        </r>
      </text>
    </comment>
    <comment ref="C8" authorId="0" shapeId="0" xr:uid="{00000000-0006-0000-0200-000002000000}">
      <text>
        <r>
          <rPr>
            <b/>
            <u/>
            <sz val="8"/>
            <color rgb="FF000000"/>
            <rFont val="Tahoma"/>
            <family val="2"/>
          </rPr>
          <t>Health Insurance 2018-19</t>
        </r>
        <r>
          <rPr>
            <b/>
            <sz val="8"/>
            <color rgb="FF000000"/>
            <rFont val="Tahoma"/>
            <family val="2"/>
          </rPr>
          <t xml:space="preserve">
Opted for Health Insurance Buyout = $5,000
Annual Premium $0.00
Contribution 15% of Premium = $0.00
$0.00 - $0.00 = $0.00
</t>
        </r>
      </text>
    </comment>
    <comment ref="C9" authorId="0" shapeId="0" xr:uid="{00000000-0006-0000-0200-000003000000}">
      <text>
        <r>
          <rPr>
            <b/>
            <u/>
            <sz val="8"/>
            <color rgb="FF000000"/>
            <rFont val="Tahoma"/>
            <family val="2"/>
          </rPr>
          <t xml:space="preserve">Workers' Compensation 2018-19
</t>
        </r>
        <r>
          <rPr>
            <b/>
            <sz val="8"/>
            <color rgb="FF000000"/>
            <rFont val="Tahoma"/>
            <family val="2"/>
          </rPr>
          <t>Consortium Rate Per $100 Payroll 2018-19
$0.2431 Instruction/Admin/Secretaries (Classification Code 8868)
$2.0507 Non-instructional Staff (Classification Code 9101)
$3.1730 Bus Drivers (Classification Code 8394)</t>
        </r>
      </text>
    </comment>
    <comment ref="C10" authorId="0" shapeId="0" xr:uid="{00000000-0006-0000-0200-000004000000}">
      <text>
        <r>
          <rPr>
            <b/>
            <u/>
            <sz val="8"/>
            <color rgb="FF000000"/>
            <rFont val="Tahoma"/>
            <family val="2"/>
          </rPr>
          <t>Retirement (TRS)</t>
        </r>
        <r>
          <rPr>
            <b/>
            <sz val="8"/>
            <color rgb="FF000000"/>
            <rFont val="Tahoma"/>
            <family val="2"/>
          </rPr>
          <t xml:space="preserve">
2010-11  =  8.62% of Salary</t>
        </r>
        <r>
          <rPr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>2011-12 = 11.11% of Salary
2012-13 = 11.84% of Salary
2013-14 = 16.25% of Salary
2014-15 = 17.53% of Salary
2015-16 = 13.26% of Salary
2016-17 = 11.72% of Salary
2017-18 =      9.8% of Salary
2018-19 = 10.63% of Salary</t>
        </r>
      </text>
    </comment>
    <comment ref="C14" authorId="1" shapeId="0" xr:uid="{00000000-0006-0000-0200-000005000000}">
      <text>
        <r>
          <rPr>
            <b/>
            <sz val="9"/>
            <color rgb="FF000000"/>
            <rFont val="Tahoma"/>
            <family val="2"/>
          </rPr>
          <t>9/03/14 Check #038302
NYSCOSS $977.50
7/09/15 Check #039399
NYSCOSS $1,453.25
8/11/16 Check #040716
NYSCOSS $1,710.00
7/26/17 Check #041891
NYSCOSS $1,583.13
2018-19 Budget $1,583.13</t>
        </r>
      </text>
    </comment>
  </commentList>
</comments>
</file>

<file path=xl/sharedStrings.xml><?xml version="1.0" encoding="utf-8"?>
<sst xmlns="http://schemas.openxmlformats.org/spreadsheetml/2006/main" count="71" uniqueCount="28">
  <si>
    <r>
      <t xml:space="preserve">BOQUET VALLEY CSD
ADMINISTRATIVE COMPENSATION INFORMATION 2020-21
</t>
    </r>
    <r>
      <rPr>
        <sz val="10"/>
        <rFont val="Tahoma"/>
        <family val="2"/>
      </rPr>
      <t>(Under the threshold for Submitting in State Aid Management System (SAMS).)</t>
    </r>
  </si>
  <si>
    <r>
      <t xml:space="preserve">Education law requires that school districts disclose compensation amounts of Superintendents and any other administrative employees who are scheduled to receive </t>
    </r>
    <r>
      <rPr>
        <b/>
        <sz val="10"/>
        <color rgb="FFFF0000"/>
        <rFont val="Tahoma"/>
        <family val="2"/>
      </rPr>
      <t>$141,000</t>
    </r>
    <r>
      <rPr>
        <sz val="10"/>
        <color rgb="FF000000"/>
        <rFont val="Tahoma"/>
        <family val="2"/>
      </rPr>
      <t xml:space="preserve"> or more in salary.  The following is an estimate of the compensation for the proposed 2020-21 school year.</t>
    </r>
  </si>
  <si>
    <t>SUPERINTENDENT SALARY</t>
  </si>
  <si>
    <t xml:space="preserve">EMPLOYEE BENEFITS  </t>
  </si>
  <si>
    <t>Social Security/Medicare (7.65%)</t>
  </si>
  <si>
    <t>Health Insurance</t>
  </si>
  <si>
    <t>Workers' Compensation</t>
  </si>
  <si>
    <t>Retirement (9.53%)</t>
  </si>
  <si>
    <t>EMPLOYEE BENEFITS TOTAL</t>
  </si>
  <si>
    <t xml:space="preserve"> </t>
  </si>
  <si>
    <t>OTHER REMUNERATION</t>
  </si>
  <si>
    <t>NYSCOSS Dues</t>
  </si>
  <si>
    <t>OTHER RENUMERATION TOTAL</t>
  </si>
  <si>
    <t>GRAND TOTAL</t>
  </si>
  <si>
    <r>
      <t xml:space="preserve">BOQUET VALLEY CSD
ADMINISTRATIVE COMPENSATION INFORMATION 2019-20
</t>
    </r>
    <r>
      <rPr>
        <sz val="10"/>
        <rFont val="Tahoma"/>
        <family val="2"/>
      </rPr>
      <t>(Under the threshold for Submitting in State Aid Management System (SAMS).)</t>
    </r>
  </si>
  <si>
    <r>
      <t xml:space="preserve">Education law requires that school districts disclose compensation amounts of Superintendents and any other administrative employees who are scheduled to receive </t>
    </r>
    <r>
      <rPr>
        <b/>
        <sz val="10"/>
        <color rgb="FFFF0000"/>
        <rFont val="Tahoma"/>
        <family val="2"/>
      </rPr>
      <t>$135,000</t>
    </r>
    <r>
      <rPr>
        <sz val="10"/>
        <color rgb="FF000000"/>
        <rFont val="Tahoma"/>
        <family val="2"/>
      </rPr>
      <t xml:space="preserve"> or more in salary.  The following is an estimate of the compensation for the proposed 2019-20 school year.</t>
    </r>
  </si>
  <si>
    <t>Retirement (8.86%)</t>
  </si>
  <si>
    <r>
      <t xml:space="preserve">ELIZABETHTOWN-LEWIS CSD
ADMINISTRATIVE COMPENSATION INFORMATION 2018-19
</t>
    </r>
    <r>
      <rPr>
        <sz val="10"/>
        <rFont val="Tahoma"/>
        <family val="2"/>
      </rPr>
      <t>(Under the threshold for Submitting in State Aid Management System (SAMS).)</t>
    </r>
  </si>
  <si>
    <r>
      <t xml:space="preserve">Education law requires that school districts disclose compensation amounts of Superintendents and any other administrative employees who are scheduled to receive </t>
    </r>
    <r>
      <rPr>
        <b/>
        <sz val="10"/>
        <color rgb="FFFF0000"/>
        <rFont val="Tahoma"/>
        <family val="2"/>
      </rPr>
      <t>$135,000</t>
    </r>
    <r>
      <rPr>
        <sz val="10"/>
        <color rgb="FF000000"/>
        <rFont val="Tahoma"/>
        <family val="2"/>
      </rPr>
      <t xml:space="preserve"> or more in salary.  The following is an estimate of the compensation for the proposed 2018-19 school year.</t>
    </r>
  </si>
  <si>
    <t>Retirement (10.63%)</t>
  </si>
  <si>
    <t>Retirement (9.8%)</t>
  </si>
  <si>
    <r>
      <t xml:space="preserve">BOQUET VALLEY CSD
ADMINISTRATIVE COMPENSATION INFORMATION 2021-22
</t>
    </r>
    <r>
      <rPr>
        <sz val="10"/>
        <rFont val="Tahoma"/>
        <family val="2"/>
      </rPr>
      <t>(Under the threshold for Submitting in State Aid Management System (SAMS).)</t>
    </r>
  </si>
  <si>
    <r>
      <t xml:space="preserve">Education law requires that school districts disclose compensation amounts of Superintendents and any other administrative employees who are scheduled to receive </t>
    </r>
    <r>
      <rPr>
        <b/>
        <sz val="10"/>
        <color rgb="FFFF0000"/>
        <rFont val="Tahoma"/>
        <family val="2"/>
      </rPr>
      <t>$141,000</t>
    </r>
    <r>
      <rPr>
        <sz val="10"/>
        <color rgb="FF000000"/>
        <rFont val="Tahoma"/>
        <family val="2"/>
      </rPr>
      <t xml:space="preserve"> or more in salary.  The following is an estimate of the compensation for the proposed 2021-22 school year.</t>
    </r>
  </si>
  <si>
    <r>
      <t xml:space="preserve">BOQUET VALLEY CSD
ADMINISTRATIVE COMPENSATION INFORMATION 2022-23
</t>
    </r>
    <r>
      <rPr>
        <sz val="10"/>
        <rFont val="Tahoma"/>
        <family val="2"/>
      </rPr>
      <t>(Under the threshold for Submitting in State Aid Management System (SAMS).)</t>
    </r>
  </si>
  <si>
    <r>
      <t xml:space="preserve">Education law requires that school districts disclose compensation amounts of Superintendents and any other administrative employees who are scheduled to receive </t>
    </r>
    <r>
      <rPr>
        <b/>
        <sz val="10"/>
        <color rgb="FFFF0000"/>
        <rFont val="Tahoma"/>
        <family val="2"/>
      </rPr>
      <t>$150,000</t>
    </r>
    <r>
      <rPr>
        <sz val="10"/>
        <color rgb="FF000000"/>
        <rFont val="Tahoma"/>
        <family val="2"/>
      </rPr>
      <t xml:space="preserve"> or more in salary.  The following is an estimate of the compensation for the proposed 2022-23 school year.</t>
    </r>
  </si>
  <si>
    <t>Retirement (10.29%)</t>
  </si>
  <si>
    <t>Doctorial Rbmt over three years $39,000/3</t>
  </si>
  <si>
    <t>NYSCOSS Dues (.01 of annual salary)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</si>
</sst>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ahoma"/>
      <family val="2"/>
    </font>
    <font>
      <sz val="10"/>
      <name val="Tahoma"/>
      <family val="2"/>
    </font>
    <font>
      <sz val="11"/>
      <name val="Tahoma"/>
      <family val="2"/>
    </font>
    <font>
      <b/>
      <sz val="10"/>
      <color rgb="FFFF0000"/>
      <name val="Tahoma"/>
      <family val="2"/>
    </font>
    <font>
      <b/>
      <sz val="11"/>
      <name val="Tahoma"/>
      <family val="2"/>
    </font>
    <font>
      <sz val="10"/>
      <color rgb="FF000000"/>
      <name val="Tahoma"/>
      <family val="2"/>
    </font>
    <font>
      <sz val="11"/>
      <color rgb="FF000000"/>
      <name val="Tahoma"/>
      <family val="2"/>
    </font>
    <font>
      <u val="singleAccounting"/>
      <sz val="11"/>
      <color rgb="FF000000"/>
      <name val="Tahoma"/>
      <family val="2"/>
    </font>
    <font>
      <b/>
      <sz val="11"/>
      <color rgb="FF000000"/>
      <name val="Tahoma"/>
      <family val="2"/>
    </font>
    <font>
      <b/>
      <u/>
      <sz val="8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FFF00"/>
        <bgColor rgb="FF000000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2" fontId="6" fillId="0" borderId="0" xfId="2" applyNumberFormat="1" applyFont="1" applyFill="1" applyBorder="1"/>
    <xf numFmtId="0" fontId="4" fillId="0" borderId="0" xfId="1" applyFont="1" applyFill="1" applyBorder="1"/>
    <xf numFmtId="0" fontId="4" fillId="0" borderId="0" xfId="1" applyFont="1" applyFill="1" applyBorder="1" applyAlignment="1">
      <alignment vertical="center"/>
    </xf>
    <xf numFmtId="0" fontId="7" fillId="2" borderId="4" xfId="0" applyFont="1" applyFill="1" applyBorder="1" applyAlignment="1">
      <alignment horizontal="justify" vertical="center" wrapText="1"/>
    </xf>
    <xf numFmtId="0" fontId="7" fillId="2" borderId="0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4" fillId="2" borderId="4" xfId="1" applyFont="1" applyFill="1" applyBorder="1"/>
    <xf numFmtId="0" fontId="6" fillId="0" borderId="0" xfId="1" applyFont="1" applyFill="1" applyBorder="1"/>
    <xf numFmtId="42" fontId="6" fillId="3" borderId="0" xfId="2" applyNumberFormat="1" applyFont="1" applyFill="1" applyBorder="1"/>
    <xf numFmtId="0" fontId="4" fillId="2" borderId="5" xfId="1" applyFont="1" applyFill="1" applyBorder="1"/>
    <xf numFmtId="0" fontId="6" fillId="2" borderId="0" xfId="1" applyFont="1" applyFill="1" applyBorder="1"/>
    <xf numFmtId="42" fontId="6" fillId="2" borderId="0" xfId="2" applyNumberFormat="1" applyFont="1" applyFill="1" applyBorder="1"/>
    <xf numFmtId="0" fontId="4" fillId="0" borderId="0" xfId="1" applyFont="1" applyFill="1" applyBorder="1" applyAlignment="1">
      <alignment horizontal="left" indent="2"/>
    </xf>
    <xf numFmtId="42" fontId="8" fillId="0" borderId="0" xfId="2" applyNumberFormat="1" applyFont="1" applyFill="1" applyBorder="1"/>
    <xf numFmtId="42" fontId="9" fillId="0" borderId="0" xfId="2" applyNumberFormat="1" applyFont="1" applyFill="1" applyBorder="1"/>
    <xf numFmtId="0" fontId="6" fillId="0" borderId="0" xfId="1" applyFont="1" applyFill="1" applyBorder="1" applyAlignment="1">
      <alignment horizontal="left"/>
    </xf>
    <xf numFmtId="42" fontId="10" fillId="3" borderId="0" xfId="2" applyNumberFormat="1" applyFont="1" applyFill="1" applyBorder="1"/>
    <xf numFmtId="42" fontId="8" fillId="2" borderId="0" xfId="2" applyNumberFormat="1" applyFont="1" applyFill="1" applyBorder="1"/>
    <xf numFmtId="0" fontId="4" fillId="2" borderId="0" xfId="1" applyFont="1" applyFill="1" applyBorder="1"/>
    <xf numFmtId="0" fontId="6" fillId="2" borderId="4" xfId="1" applyFont="1" applyFill="1" applyBorder="1"/>
    <xf numFmtId="0" fontId="4" fillId="2" borderId="6" xfId="1" applyFont="1" applyFill="1" applyBorder="1"/>
    <xf numFmtId="0" fontId="6" fillId="0" borderId="7" xfId="1" applyFont="1" applyFill="1" applyBorder="1" applyAlignment="1">
      <alignment horizontal="left"/>
    </xf>
    <xf numFmtId="42" fontId="6" fillId="3" borderId="7" xfId="1" applyNumberFormat="1" applyFont="1" applyFill="1" applyBorder="1"/>
    <xf numFmtId="0" fontId="4" fillId="2" borderId="8" xfId="1" applyFont="1" applyFill="1" applyBorder="1"/>
    <xf numFmtId="42" fontId="4" fillId="0" borderId="0" xfId="2" applyNumberFormat="1" applyFont="1" applyFill="1" applyBorder="1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</cellXfs>
  <cellStyles count="3">
    <cellStyle name="Comma 5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28033-419E-4B66-983E-4603F11E0062}">
  <dimension ref="A1:D18"/>
  <sheetViews>
    <sheetView tabSelected="1" workbookViewId="0">
      <selection activeCell="N8" sqref="N8"/>
    </sheetView>
  </sheetViews>
  <sheetFormatPr defaultColWidth="9.140625" defaultRowHeight="39.6" customHeight="1" x14ac:dyDescent="0.2"/>
  <cols>
    <col min="1" max="1" width="23.7109375" style="2" customWidth="1"/>
    <col min="2" max="2" width="44.7109375" style="14" customWidth="1"/>
    <col min="3" max="3" width="14.140625" style="2" bestFit="1" customWidth="1"/>
    <col min="4" max="4" width="23.7109375" style="2" customWidth="1"/>
    <col min="5" max="9" width="9.140625" style="2"/>
    <col min="10" max="10" width="8.7109375" style="2" customWidth="1"/>
    <col min="11" max="16384" width="9.140625" style="2"/>
  </cols>
  <sheetData>
    <row r="1" spans="1:4" ht="56.45" customHeight="1" x14ac:dyDescent="0.2">
      <c r="A1" s="26" t="s">
        <v>23</v>
      </c>
      <c r="B1" s="27"/>
      <c r="C1" s="27"/>
      <c r="D1" s="28"/>
    </row>
    <row r="2" spans="1:4" s="3" customFormat="1" ht="39.6" customHeight="1" x14ac:dyDescent="0.25">
      <c r="A2" s="29" t="s">
        <v>24</v>
      </c>
      <c r="B2" s="30"/>
      <c r="C2" s="30"/>
      <c r="D2" s="31"/>
    </row>
    <row r="3" spans="1:4" s="3" customFormat="1" ht="14.25" x14ac:dyDescent="0.25">
      <c r="A3" s="4"/>
      <c r="B3" s="5"/>
      <c r="C3" s="5"/>
      <c r="D3" s="6"/>
    </row>
    <row r="4" spans="1:4" ht="14.25" x14ac:dyDescent="0.2">
      <c r="A4" s="7"/>
      <c r="B4" s="8" t="s">
        <v>2</v>
      </c>
      <c r="C4" s="9">
        <v>142055</v>
      </c>
      <c r="D4" s="10"/>
    </row>
    <row r="5" spans="1:4" ht="14.25" x14ac:dyDescent="0.2">
      <c r="A5" s="7"/>
      <c r="B5" s="11"/>
      <c r="C5" s="12"/>
      <c r="D5" s="10"/>
    </row>
    <row r="6" spans="1:4" ht="14.25" x14ac:dyDescent="0.2">
      <c r="A6" s="7"/>
      <c r="B6" s="8" t="s">
        <v>3</v>
      </c>
      <c r="C6" s="1"/>
      <c r="D6" s="10"/>
    </row>
    <row r="7" spans="1:4" ht="14.25" x14ac:dyDescent="0.2">
      <c r="A7" s="7"/>
      <c r="B7" s="13" t="s">
        <v>4</v>
      </c>
      <c r="C7" s="14">
        <f>ROUNDDOWN(C4*7.65%,0)</f>
        <v>10867</v>
      </c>
      <c r="D7" s="10"/>
    </row>
    <row r="8" spans="1:4" ht="14.25" x14ac:dyDescent="0.2">
      <c r="A8" s="7"/>
      <c r="B8" s="13" t="s">
        <v>5</v>
      </c>
      <c r="C8" s="14">
        <f>31085.16-4662.77</f>
        <v>26422.39</v>
      </c>
      <c r="D8" s="10"/>
    </row>
    <row r="9" spans="1:4" ht="14.25" x14ac:dyDescent="0.2">
      <c r="A9" s="7"/>
      <c r="B9" s="13" t="s">
        <v>6</v>
      </c>
      <c r="C9" s="14">
        <f>ROUNDDOWN(C4/100*0.3263,0)</f>
        <v>463</v>
      </c>
      <c r="D9" s="10"/>
    </row>
    <row r="10" spans="1:4" ht="16.5" x14ac:dyDescent="0.35">
      <c r="A10" s="7"/>
      <c r="B10" s="13" t="s">
        <v>25</v>
      </c>
      <c r="C10" s="15">
        <f>ROUNDDOWN(C4*10.29%,0)</f>
        <v>14617</v>
      </c>
      <c r="D10" s="10"/>
    </row>
    <row r="11" spans="1:4" ht="14.25" x14ac:dyDescent="0.2">
      <c r="A11" s="7"/>
      <c r="B11" s="16" t="s">
        <v>8</v>
      </c>
      <c r="C11" s="17">
        <f>SUM(C7:C10)</f>
        <v>52369.39</v>
      </c>
      <c r="D11" s="10"/>
    </row>
    <row r="12" spans="1:4" ht="14.25" x14ac:dyDescent="0.2">
      <c r="A12" s="7"/>
      <c r="B12" s="18"/>
      <c r="C12" s="19"/>
      <c r="D12" s="10"/>
    </row>
    <row r="13" spans="1:4" ht="14.25" x14ac:dyDescent="0.2">
      <c r="A13" s="20" t="s">
        <v>9</v>
      </c>
      <c r="B13" s="8" t="s">
        <v>10</v>
      </c>
      <c r="C13" s="1"/>
      <c r="D13" s="10"/>
    </row>
    <row r="14" spans="1:4" ht="14.25" x14ac:dyDescent="0.2">
      <c r="A14" s="20"/>
      <c r="B14" s="13" t="s">
        <v>26</v>
      </c>
      <c r="C14" s="25">
        <v>13000</v>
      </c>
      <c r="D14" s="10"/>
    </row>
    <row r="15" spans="1:4" ht="16.5" x14ac:dyDescent="0.35">
      <c r="A15" s="7"/>
      <c r="B15" s="13" t="s">
        <v>27</v>
      </c>
      <c r="C15" s="15">
        <f>+C4*0.01</f>
        <v>1420.55</v>
      </c>
      <c r="D15" s="10"/>
    </row>
    <row r="16" spans="1:4" ht="14.25" x14ac:dyDescent="0.2">
      <c r="A16" s="7"/>
      <c r="B16" s="16" t="s">
        <v>12</v>
      </c>
      <c r="C16" s="17">
        <f>SUM(C14:C15)</f>
        <v>14420.55</v>
      </c>
      <c r="D16" s="10"/>
    </row>
    <row r="17" spans="1:4" ht="14.25" x14ac:dyDescent="0.2">
      <c r="A17" s="7"/>
      <c r="B17" s="18"/>
      <c r="C17" s="19"/>
      <c r="D17" s="10"/>
    </row>
    <row r="18" spans="1:4" ht="15" thickBot="1" x14ac:dyDescent="0.25">
      <c r="A18" s="21"/>
      <c r="B18" s="22" t="s">
        <v>13</v>
      </c>
      <c r="C18" s="23">
        <f>SUM(C4,C11,C16)</f>
        <v>208844.94</v>
      </c>
      <c r="D18" s="24"/>
    </row>
  </sheetData>
  <mergeCells count="2">
    <mergeCell ref="A1:D1"/>
    <mergeCell ref="A2:D2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C231F-7CE3-40C9-B722-4AEAE8B0CFC1}">
  <dimension ref="A1:D17"/>
  <sheetViews>
    <sheetView topLeftCell="A2" zoomScale="140" zoomScaleNormal="140" workbookViewId="0">
      <selection activeCell="A2" sqref="A1:XFD1048576"/>
    </sheetView>
  </sheetViews>
  <sheetFormatPr defaultColWidth="9.140625" defaultRowHeight="39.6" customHeight="1" x14ac:dyDescent="0.2"/>
  <cols>
    <col min="1" max="1" width="23.7109375" style="2" customWidth="1"/>
    <col min="2" max="2" width="35.7109375" style="14" bestFit="1" customWidth="1"/>
    <col min="3" max="3" width="14.140625" style="2" bestFit="1" customWidth="1"/>
    <col min="4" max="4" width="23.7109375" style="2" customWidth="1"/>
    <col min="5" max="9" width="9.140625" style="2"/>
    <col min="10" max="10" width="8.7109375" style="2" customWidth="1"/>
    <col min="11" max="16384" width="9.140625" style="2"/>
  </cols>
  <sheetData>
    <row r="1" spans="1:4" ht="56.45" customHeight="1" x14ac:dyDescent="0.2">
      <c r="A1" s="26" t="s">
        <v>21</v>
      </c>
      <c r="B1" s="27"/>
      <c r="C1" s="27"/>
      <c r="D1" s="28"/>
    </row>
    <row r="2" spans="1:4" s="3" customFormat="1" ht="39.6" customHeight="1" x14ac:dyDescent="0.25">
      <c r="A2" s="29" t="s">
        <v>22</v>
      </c>
      <c r="B2" s="30"/>
      <c r="C2" s="30"/>
      <c r="D2" s="31"/>
    </row>
    <row r="3" spans="1:4" s="3" customFormat="1" ht="14.25" x14ac:dyDescent="0.25">
      <c r="A3" s="4"/>
      <c r="B3" s="5"/>
      <c r="C3" s="5"/>
      <c r="D3" s="6"/>
    </row>
    <row r="4" spans="1:4" ht="14.25" x14ac:dyDescent="0.2">
      <c r="A4" s="7"/>
      <c r="B4" s="8" t="s">
        <v>2</v>
      </c>
      <c r="C4" s="9">
        <v>137917</v>
      </c>
      <c r="D4" s="10"/>
    </row>
    <row r="5" spans="1:4" ht="14.25" x14ac:dyDescent="0.2">
      <c r="A5" s="7"/>
      <c r="B5" s="11"/>
      <c r="C5" s="12"/>
      <c r="D5" s="10"/>
    </row>
    <row r="6" spans="1:4" ht="14.25" x14ac:dyDescent="0.2">
      <c r="A6" s="7"/>
      <c r="B6" s="8" t="s">
        <v>3</v>
      </c>
      <c r="C6" s="1"/>
      <c r="D6" s="10"/>
    </row>
    <row r="7" spans="1:4" ht="14.25" x14ac:dyDescent="0.2">
      <c r="A7" s="7"/>
      <c r="B7" s="13" t="s">
        <v>4</v>
      </c>
      <c r="C7" s="14">
        <f>ROUNDDOWN(C4*7.65%,0)</f>
        <v>10550</v>
      </c>
      <c r="D7" s="10"/>
    </row>
    <row r="8" spans="1:4" ht="14.25" x14ac:dyDescent="0.2">
      <c r="A8" s="7"/>
      <c r="B8" s="13" t="s">
        <v>5</v>
      </c>
      <c r="C8" s="14">
        <f>29746.56-4461.98</f>
        <v>25284.58</v>
      </c>
      <c r="D8" s="10"/>
    </row>
    <row r="9" spans="1:4" ht="14.25" x14ac:dyDescent="0.2">
      <c r="A9" s="7"/>
      <c r="B9" s="13" t="s">
        <v>6</v>
      </c>
      <c r="C9" s="14">
        <f>ROUNDDOWN(C4/100*0.201,0)</f>
        <v>277</v>
      </c>
      <c r="D9" s="10"/>
    </row>
    <row r="10" spans="1:4" ht="16.5" x14ac:dyDescent="0.35">
      <c r="A10" s="7"/>
      <c r="B10" s="13" t="s">
        <v>20</v>
      </c>
      <c r="C10" s="15">
        <f>ROUNDDOWN(C4*9.8%,0)</f>
        <v>13515</v>
      </c>
      <c r="D10" s="10"/>
    </row>
    <row r="11" spans="1:4" ht="14.25" x14ac:dyDescent="0.2">
      <c r="A11" s="7"/>
      <c r="B11" s="16" t="s">
        <v>8</v>
      </c>
      <c r="C11" s="17">
        <f>SUM(C7:C10)</f>
        <v>49626.58</v>
      </c>
      <c r="D11" s="10"/>
    </row>
    <row r="12" spans="1:4" ht="14.25" x14ac:dyDescent="0.2">
      <c r="A12" s="7"/>
      <c r="B12" s="18"/>
      <c r="C12" s="19"/>
      <c r="D12" s="10"/>
    </row>
    <row r="13" spans="1:4" ht="14.25" x14ac:dyDescent="0.2">
      <c r="A13" s="20" t="s">
        <v>9</v>
      </c>
      <c r="B13" s="8" t="s">
        <v>10</v>
      </c>
      <c r="C13" s="1"/>
      <c r="D13" s="10"/>
    </row>
    <row r="14" spans="1:4" ht="16.5" x14ac:dyDescent="0.35">
      <c r="A14" s="7"/>
      <c r="B14" s="13" t="s">
        <v>11</v>
      </c>
      <c r="C14" s="15">
        <v>1300</v>
      </c>
      <c r="D14" s="10"/>
    </row>
    <row r="15" spans="1:4" ht="14.25" x14ac:dyDescent="0.2">
      <c r="A15" s="7"/>
      <c r="B15" s="16" t="s">
        <v>12</v>
      </c>
      <c r="C15" s="17">
        <f>SUM(C14:C14)</f>
        <v>1300</v>
      </c>
      <c r="D15" s="10"/>
    </row>
    <row r="16" spans="1:4" ht="14.25" x14ac:dyDescent="0.2">
      <c r="A16" s="7"/>
      <c r="B16" s="18"/>
      <c r="C16" s="19"/>
      <c r="D16" s="10"/>
    </row>
    <row r="17" spans="1:4" ht="14.25" x14ac:dyDescent="0.2">
      <c r="A17" s="21"/>
      <c r="B17" s="22" t="s">
        <v>13</v>
      </c>
      <c r="C17" s="23">
        <f>SUM(C4,C11,C15)</f>
        <v>188843.58000000002</v>
      </c>
      <c r="D17" s="24"/>
    </row>
  </sheetData>
  <mergeCells count="2">
    <mergeCell ref="A1:D1"/>
    <mergeCell ref="A2:D2"/>
  </mergeCells>
  <printOptions horizontalCentered="1"/>
  <pageMargins left="0.45" right="0" top="0.5" bottom="0.5" header="0.3" footer="0.3"/>
  <pageSetup scale="81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zoomScale="120" zoomScaleNormal="120" workbookViewId="0">
      <selection activeCell="C9" sqref="C9"/>
    </sheetView>
  </sheetViews>
  <sheetFormatPr defaultColWidth="9.140625" defaultRowHeight="39.6" customHeight="1" x14ac:dyDescent="0.2"/>
  <cols>
    <col min="1" max="1" width="23.7109375" style="2" customWidth="1"/>
    <col min="2" max="2" width="35.7109375" style="14" bestFit="1" customWidth="1"/>
    <col min="3" max="3" width="14.140625" style="2" bestFit="1" customWidth="1"/>
    <col min="4" max="4" width="23.7109375" style="2" customWidth="1"/>
    <col min="5" max="9" width="9.140625" style="2"/>
    <col min="10" max="10" width="8.7109375" style="2" customWidth="1"/>
    <col min="11" max="16384" width="9.140625" style="2"/>
  </cols>
  <sheetData>
    <row r="1" spans="1:4" ht="56.45" customHeight="1" x14ac:dyDescent="0.2">
      <c r="A1" s="26" t="s">
        <v>0</v>
      </c>
      <c r="B1" s="27"/>
      <c r="C1" s="27"/>
      <c r="D1" s="28"/>
    </row>
    <row r="2" spans="1:4" s="3" customFormat="1" ht="39.6" customHeight="1" x14ac:dyDescent="0.25">
      <c r="A2" s="29" t="s">
        <v>1</v>
      </c>
      <c r="B2" s="30"/>
      <c r="C2" s="30"/>
      <c r="D2" s="31"/>
    </row>
    <row r="3" spans="1:4" s="3" customFormat="1" ht="14.25" x14ac:dyDescent="0.25">
      <c r="A3" s="4"/>
      <c r="B3" s="5"/>
      <c r="C3" s="5"/>
      <c r="D3" s="6"/>
    </row>
    <row r="4" spans="1:4" ht="14.25" x14ac:dyDescent="0.2">
      <c r="A4" s="7"/>
      <c r="B4" s="8" t="s">
        <v>2</v>
      </c>
      <c r="C4" s="9">
        <v>134225</v>
      </c>
      <c r="D4" s="10"/>
    </row>
    <row r="5" spans="1:4" ht="14.25" x14ac:dyDescent="0.2">
      <c r="A5" s="7"/>
      <c r="B5" s="11"/>
      <c r="C5" s="12"/>
      <c r="D5" s="10"/>
    </row>
    <row r="6" spans="1:4" ht="14.25" x14ac:dyDescent="0.2">
      <c r="A6" s="7"/>
      <c r="B6" s="8" t="s">
        <v>3</v>
      </c>
      <c r="C6" s="1"/>
      <c r="D6" s="10"/>
    </row>
    <row r="7" spans="1:4" ht="14.25" x14ac:dyDescent="0.2">
      <c r="A7" s="7"/>
      <c r="B7" s="13" t="s">
        <v>4</v>
      </c>
      <c r="C7" s="14">
        <f>ROUNDDOWN(C4*7.65%,0)</f>
        <v>10268</v>
      </c>
      <c r="D7" s="10"/>
    </row>
    <row r="8" spans="1:4" ht="14.25" x14ac:dyDescent="0.2">
      <c r="A8" s="7"/>
      <c r="B8" s="13" t="s">
        <v>5</v>
      </c>
      <c r="C8" s="14">
        <f>28838.21-4325.73</f>
        <v>24512.48</v>
      </c>
      <c r="D8" s="10"/>
    </row>
    <row r="9" spans="1:4" ht="14.25" x14ac:dyDescent="0.2">
      <c r="A9" s="7"/>
      <c r="B9" s="13" t="s">
        <v>6</v>
      </c>
      <c r="C9" s="14">
        <f>ROUNDDOWN(C4/100*0.3488,0)</f>
        <v>468</v>
      </c>
      <c r="D9" s="10"/>
    </row>
    <row r="10" spans="1:4" ht="16.5" x14ac:dyDescent="0.35">
      <c r="A10" s="7"/>
      <c r="B10" s="13" t="s">
        <v>7</v>
      </c>
      <c r="C10" s="15">
        <f>ROUNDDOWN(C4*9.53%,0)</f>
        <v>12791</v>
      </c>
      <c r="D10" s="10"/>
    </row>
    <row r="11" spans="1:4" ht="14.25" x14ac:dyDescent="0.2">
      <c r="A11" s="7"/>
      <c r="B11" s="16" t="s">
        <v>8</v>
      </c>
      <c r="C11" s="17">
        <f>SUM(C7:C10)</f>
        <v>48039.479999999996</v>
      </c>
      <c r="D11" s="10"/>
    </row>
    <row r="12" spans="1:4" ht="14.25" x14ac:dyDescent="0.2">
      <c r="A12" s="7"/>
      <c r="B12" s="18"/>
      <c r="C12" s="19"/>
      <c r="D12" s="10"/>
    </row>
    <row r="13" spans="1:4" ht="14.25" x14ac:dyDescent="0.2">
      <c r="A13" s="20" t="s">
        <v>9</v>
      </c>
      <c r="B13" s="8" t="s">
        <v>10</v>
      </c>
      <c r="C13" s="1"/>
      <c r="D13" s="10"/>
    </row>
    <row r="14" spans="1:4" ht="16.5" x14ac:dyDescent="0.35">
      <c r="A14" s="7"/>
      <c r="B14" s="13" t="s">
        <v>11</v>
      </c>
      <c r="C14" s="15">
        <v>1267.5</v>
      </c>
      <c r="D14" s="10"/>
    </row>
    <row r="15" spans="1:4" ht="14.25" x14ac:dyDescent="0.2">
      <c r="A15" s="7"/>
      <c r="B15" s="16" t="s">
        <v>12</v>
      </c>
      <c r="C15" s="17">
        <f>SUM(C14:C14)</f>
        <v>1267.5</v>
      </c>
      <c r="D15" s="10"/>
    </row>
    <row r="16" spans="1:4" ht="14.25" x14ac:dyDescent="0.2">
      <c r="A16" s="7"/>
      <c r="B16" s="18"/>
      <c r="C16" s="19"/>
      <c r="D16" s="10"/>
    </row>
    <row r="17" spans="1:4" ht="15" thickBot="1" x14ac:dyDescent="0.25">
      <c r="A17" s="21"/>
      <c r="B17" s="22" t="s">
        <v>13</v>
      </c>
      <c r="C17" s="23">
        <f>SUM(C4,C11,C15)</f>
        <v>183531.97999999998</v>
      </c>
      <c r="D17" s="24"/>
    </row>
  </sheetData>
  <mergeCells count="2">
    <mergeCell ref="A1:D1"/>
    <mergeCell ref="A2:D2"/>
  </mergeCells>
  <printOptions horizontalCentered="1"/>
  <pageMargins left="0.45" right="0" top="0.5" bottom="0.5" header="0.3" footer="0.3"/>
  <pageSetup scale="8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workbookViewId="0">
      <selection activeCell="M22" sqref="M22"/>
    </sheetView>
  </sheetViews>
  <sheetFormatPr defaultColWidth="9.140625" defaultRowHeight="14.25" x14ac:dyDescent="0.2"/>
  <cols>
    <col min="1" max="1" width="23.7109375" style="2" customWidth="1"/>
    <col min="2" max="2" width="35.7109375" style="14" bestFit="1" customWidth="1"/>
    <col min="3" max="3" width="14.140625" style="2" bestFit="1" customWidth="1"/>
    <col min="4" max="4" width="23.7109375" style="2" customWidth="1"/>
    <col min="5" max="16384" width="9.140625" style="2"/>
  </cols>
  <sheetData>
    <row r="1" spans="1:4" ht="51.75" customHeight="1" x14ac:dyDescent="0.2">
      <c r="A1" s="26" t="s">
        <v>14</v>
      </c>
      <c r="B1" s="27"/>
      <c r="C1" s="27"/>
      <c r="D1" s="28"/>
    </row>
    <row r="2" spans="1:4" s="3" customFormat="1" ht="39" customHeight="1" x14ac:dyDescent="0.25">
      <c r="A2" s="29" t="s">
        <v>15</v>
      </c>
      <c r="B2" s="30"/>
      <c r="C2" s="30"/>
      <c r="D2" s="31"/>
    </row>
    <row r="3" spans="1:4" s="3" customFormat="1" x14ac:dyDescent="0.25">
      <c r="A3" s="4"/>
      <c r="B3" s="5"/>
      <c r="C3" s="5"/>
      <c r="D3" s="6"/>
    </row>
    <row r="4" spans="1:4" x14ac:dyDescent="0.2">
      <c r="A4" s="7"/>
      <c r="B4" s="8" t="s">
        <v>2</v>
      </c>
      <c r="C4" s="9">
        <v>140000</v>
      </c>
      <c r="D4" s="10"/>
    </row>
    <row r="5" spans="1:4" x14ac:dyDescent="0.2">
      <c r="A5" s="7"/>
      <c r="B5" s="11"/>
      <c r="C5" s="12"/>
      <c r="D5" s="10"/>
    </row>
    <row r="6" spans="1:4" x14ac:dyDescent="0.2">
      <c r="A6" s="7"/>
      <c r="B6" s="8" t="s">
        <v>3</v>
      </c>
      <c r="C6" s="1"/>
      <c r="D6" s="10"/>
    </row>
    <row r="7" spans="1:4" x14ac:dyDescent="0.2">
      <c r="A7" s="7"/>
      <c r="B7" s="13" t="s">
        <v>4</v>
      </c>
      <c r="C7" s="14">
        <f>ROUNDDOWN(C4*7.65%,0)</f>
        <v>10710</v>
      </c>
      <c r="D7" s="10"/>
    </row>
    <row r="8" spans="1:4" x14ac:dyDescent="0.2">
      <c r="A8" s="7"/>
      <c r="B8" s="13" t="s">
        <v>5</v>
      </c>
      <c r="C8" s="14">
        <v>5000</v>
      </c>
      <c r="D8" s="10"/>
    </row>
    <row r="9" spans="1:4" x14ac:dyDescent="0.2">
      <c r="A9" s="7"/>
      <c r="B9" s="13" t="s">
        <v>6</v>
      </c>
      <c r="C9" s="14">
        <f>ROUNDDOWN(C4/100*0.3488,0)</f>
        <v>488</v>
      </c>
      <c r="D9" s="10"/>
    </row>
    <row r="10" spans="1:4" ht="16.5" x14ac:dyDescent="0.35">
      <c r="A10" s="7"/>
      <c r="B10" s="13" t="s">
        <v>16</v>
      </c>
      <c r="C10" s="15">
        <f>ROUNDDOWN(C4*8.86%,0)</f>
        <v>12404</v>
      </c>
      <c r="D10" s="10"/>
    </row>
    <row r="11" spans="1:4" x14ac:dyDescent="0.2">
      <c r="A11" s="7"/>
      <c r="B11" s="16" t="s">
        <v>8</v>
      </c>
      <c r="C11" s="17">
        <f>SUM(C7:C10)</f>
        <v>28602</v>
      </c>
      <c r="D11" s="10"/>
    </row>
    <row r="12" spans="1:4" x14ac:dyDescent="0.2">
      <c r="A12" s="7"/>
      <c r="B12" s="18"/>
      <c r="C12" s="19"/>
      <c r="D12" s="10"/>
    </row>
    <row r="13" spans="1:4" x14ac:dyDescent="0.2">
      <c r="A13" s="20" t="s">
        <v>9</v>
      </c>
      <c r="B13" s="8" t="s">
        <v>10</v>
      </c>
      <c r="C13" s="1"/>
      <c r="D13" s="10"/>
    </row>
    <row r="14" spans="1:4" ht="16.5" x14ac:dyDescent="0.35">
      <c r="A14" s="7"/>
      <c r="B14" s="13" t="s">
        <v>11</v>
      </c>
      <c r="C14" s="15">
        <v>1624</v>
      </c>
      <c r="D14" s="10"/>
    </row>
    <row r="15" spans="1:4" x14ac:dyDescent="0.2">
      <c r="A15" s="7"/>
      <c r="B15" s="16" t="s">
        <v>12</v>
      </c>
      <c r="C15" s="17">
        <f>SUM(C14:C14)</f>
        <v>1624</v>
      </c>
      <c r="D15" s="10"/>
    </row>
    <row r="16" spans="1:4" x14ac:dyDescent="0.2">
      <c r="A16" s="7"/>
      <c r="B16" s="18"/>
      <c r="C16" s="19"/>
      <c r="D16" s="10"/>
    </row>
    <row r="17" spans="1:4" ht="15" thickBot="1" x14ac:dyDescent="0.25">
      <c r="A17" s="21"/>
      <c r="B17" s="22" t="s">
        <v>13</v>
      </c>
      <c r="C17" s="23">
        <f>SUM(C4,C11,C15)</f>
        <v>170226</v>
      </c>
      <c r="D17" s="24"/>
    </row>
  </sheetData>
  <mergeCells count="2">
    <mergeCell ref="A1:D1"/>
    <mergeCell ref="A2:D2"/>
  </mergeCells>
  <pageMargins left="0.7" right="0.7" top="0.75" bottom="0.75" header="0.3" footer="0.3"/>
  <pageSetup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workbookViewId="0">
      <selection activeCell="C9" sqref="C9"/>
    </sheetView>
  </sheetViews>
  <sheetFormatPr defaultColWidth="9.140625" defaultRowHeight="14.25" x14ac:dyDescent="0.2"/>
  <cols>
    <col min="1" max="1" width="23.7109375" style="2" customWidth="1"/>
    <col min="2" max="2" width="35.7109375" style="14" bestFit="1" customWidth="1"/>
    <col min="3" max="3" width="14.140625" style="2" bestFit="1" customWidth="1"/>
    <col min="4" max="4" width="23.7109375" style="2" customWidth="1"/>
    <col min="5" max="16384" width="9.140625" style="2"/>
  </cols>
  <sheetData>
    <row r="1" spans="1:4" ht="51.75" customHeight="1" x14ac:dyDescent="0.2">
      <c r="A1" s="26" t="s">
        <v>17</v>
      </c>
      <c r="B1" s="27"/>
      <c r="C1" s="27"/>
      <c r="D1" s="28"/>
    </row>
    <row r="2" spans="1:4" s="3" customFormat="1" ht="39" customHeight="1" x14ac:dyDescent="0.25">
      <c r="A2" s="29" t="s">
        <v>18</v>
      </c>
      <c r="B2" s="30"/>
      <c r="C2" s="30"/>
      <c r="D2" s="31"/>
    </row>
    <row r="3" spans="1:4" s="3" customFormat="1" x14ac:dyDescent="0.25">
      <c r="A3" s="4"/>
      <c r="B3" s="5"/>
      <c r="C3" s="5"/>
      <c r="D3" s="6"/>
    </row>
    <row r="4" spans="1:4" x14ac:dyDescent="0.2">
      <c r="A4" s="7"/>
      <c r="B4" s="8" t="s">
        <v>2</v>
      </c>
      <c r="C4" s="9">
        <v>122000</v>
      </c>
      <c r="D4" s="10"/>
    </row>
    <row r="5" spans="1:4" x14ac:dyDescent="0.2">
      <c r="A5" s="7"/>
      <c r="B5" s="11"/>
      <c r="C5" s="12"/>
      <c r="D5" s="10"/>
    </row>
    <row r="6" spans="1:4" x14ac:dyDescent="0.2">
      <c r="A6" s="7"/>
      <c r="B6" s="8" t="s">
        <v>3</v>
      </c>
      <c r="C6" s="1"/>
      <c r="D6" s="10"/>
    </row>
    <row r="7" spans="1:4" x14ac:dyDescent="0.2">
      <c r="A7" s="7"/>
      <c r="B7" s="13" t="s">
        <v>4</v>
      </c>
      <c r="C7" s="14">
        <f>ROUNDDOWN(C4*7.65%,0)</f>
        <v>9333</v>
      </c>
      <c r="D7" s="10"/>
    </row>
    <row r="8" spans="1:4" x14ac:dyDescent="0.2">
      <c r="A8" s="7"/>
      <c r="B8" s="13" t="s">
        <v>5</v>
      </c>
      <c r="C8" s="14">
        <v>5000</v>
      </c>
      <c r="D8" s="10"/>
    </row>
    <row r="9" spans="1:4" x14ac:dyDescent="0.2">
      <c r="A9" s="7"/>
      <c r="B9" s="13" t="s">
        <v>6</v>
      </c>
      <c r="C9" s="14">
        <f>ROUNDDOWN(C4/100*0.2431,0)</f>
        <v>296</v>
      </c>
      <c r="D9" s="10"/>
    </row>
    <row r="10" spans="1:4" ht="16.5" x14ac:dyDescent="0.35">
      <c r="A10" s="7"/>
      <c r="B10" s="13" t="s">
        <v>19</v>
      </c>
      <c r="C10" s="15">
        <f>ROUNDDOWN(C4*10.63%,0)</f>
        <v>12968</v>
      </c>
      <c r="D10" s="10"/>
    </row>
    <row r="11" spans="1:4" x14ac:dyDescent="0.2">
      <c r="A11" s="7"/>
      <c r="B11" s="16" t="s">
        <v>8</v>
      </c>
      <c r="C11" s="17">
        <f>SUM(C7:C10)</f>
        <v>27597</v>
      </c>
      <c r="D11" s="10"/>
    </row>
    <row r="12" spans="1:4" x14ac:dyDescent="0.2">
      <c r="A12" s="7"/>
      <c r="B12" s="18"/>
      <c r="C12" s="19"/>
      <c r="D12" s="10"/>
    </row>
    <row r="13" spans="1:4" x14ac:dyDescent="0.2">
      <c r="A13" s="20" t="s">
        <v>9</v>
      </c>
      <c r="B13" s="8" t="s">
        <v>10</v>
      </c>
      <c r="C13" s="1"/>
      <c r="D13" s="10"/>
    </row>
    <row r="14" spans="1:4" ht="16.5" x14ac:dyDescent="0.35">
      <c r="A14" s="7"/>
      <c r="B14" s="13" t="s">
        <v>11</v>
      </c>
      <c r="C14" s="15">
        <v>1583</v>
      </c>
      <c r="D14" s="10"/>
    </row>
    <row r="15" spans="1:4" x14ac:dyDescent="0.2">
      <c r="A15" s="7"/>
      <c r="B15" s="16" t="s">
        <v>12</v>
      </c>
      <c r="C15" s="17">
        <f>SUM(C14:C14)</f>
        <v>1583</v>
      </c>
      <c r="D15" s="10"/>
    </row>
    <row r="16" spans="1:4" x14ac:dyDescent="0.2">
      <c r="A16" s="7"/>
      <c r="B16" s="18"/>
      <c r="C16" s="19"/>
      <c r="D16" s="10"/>
    </row>
    <row r="17" spans="1:4" ht="15" thickBot="1" x14ac:dyDescent="0.25">
      <c r="A17" s="21"/>
      <c r="B17" s="22" t="s">
        <v>13</v>
      </c>
      <c r="C17" s="23">
        <f>SUM(C4,C11,C15)</f>
        <v>151180</v>
      </c>
      <c r="D17" s="24"/>
    </row>
  </sheetData>
  <mergeCells count="2">
    <mergeCell ref="A1:D1"/>
    <mergeCell ref="A2:D2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4C77A22F7BE04F8368E8F9428FC75A" ma:contentTypeVersion="13" ma:contentTypeDescription="Create a new document." ma:contentTypeScope="" ma:versionID="26c7645dc277546706439914e27e3a44">
  <xsd:schema xmlns:xsd="http://www.w3.org/2001/XMLSchema" xmlns:xs="http://www.w3.org/2001/XMLSchema" xmlns:p="http://schemas.microsoft.com/office/2006/metadata/properties" xmlns:ns2="1bdf150f-9c84-467b-9d82-085ca630d45d" xmlns:ns3="347d705c-6ae2-4f53-b995-7ce775d8de94" targetNamespace="http://schemas.microsoft.com/office/2006/metadata/properties" ma:root="true" ma:fieldsID="18c7a9991075c46477df26260f1f9e16" ns2:_="" ns3:_="">
    <xsd:import namespace="1bdf150f-9c84-467b-9d82-085ca630d45d"/>
    <xsd:import namespace="347d705c-6ae2-4f53-b995-7ce775d8de9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f150f-9c84-467b-9d82-085ca630d45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d705c-6ae2-4f53-b995-7ce775d8de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bdf150f-9c84-467b-9d82-085ca630d45d">M64EYU5MTHEE-41302979-103125</_dlc_DocId>
    <_dlc_DocIdUrl xmlns="1bdf150f-9c84-467b-9d82-085ca630d45d">
      <Url>https://fehb.sharepoint.com/sites/Documents/_layouts/15/DocIdRedir.aspx?ID=M64EYU5MTHEE-41302979-103125</Url>
      <Description>M64EYU5MTHEE-41302979-103125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E5A536-F5AE-48C2-8DC7-FF479E18A86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00CA092-6D39-47A0-BB6C-9BCB090766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df150f-9c84-467b-9d82-085ca630d45d"/>
    <ds:schemaRef ds:uri="347d705c-6ae2-4f53-b995-7ce775d8de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F99A09-42B2-4571-ACE5-9A8482006245}">
  <ds:schemaRefs>
    <ds:schemaRef ds:uri="http://schemas.microsoft.com/office/2006/metadata/properties"/>
    <ds:schemaRef ds:uri="http://schemas.microsoft.com/office/infopath/2007/PartnerControls"/>
    <ds:schemaRef ds:uri="1bdf150f-9c84-467b-9d82-085ca630d45d"/>
  </ds:schemaRefs>
</ds:datastoreItem>
</file>

<file path=customXml/itemProps4.xml><?xml version="1.0" encoding="utf-8"?>
<ds:datastoreItem xmlns:ds="http://schemas.openxmlformats.org/officeDocument/2006/customXml" ds:itemID="{84328467-0766-4210-AAEC-6104B05245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BV-AdminComp22-23</vt:lpstr>
      <vt:lpstr>BV-AdminComp21-22</vt:lpstr>
      <vt:lpstr>BV-AdminComp20-21</vt:lpstr>
      <vt:lpstr>ELW-AdminComp19-20</vt:lpstr>
      <vt:lpstr>EL-AdminComp18-19</vt:lpstr>
    </vt:vector>
  </TitlesOfParts>
  <Manager/>
  <Company>Franklin-Essex-Hamilton BOCES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Sharlene</dc:creator>
  <cp:keywords/>
  <dc:description/>
  <cp:lastModifiedBy>Sharlene Petro-Durgan</cp:lastModifiedBy>
  <cp:revision/>
  <dcterms:created xsi:type="dcterms:W3CDTF">2019-05-03T15:21:19Z</dcterms:created>
  <dcterms:modified xsi:type="dcterms:W3CDTF">2022-04-27T19:17:16Z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1427600</vt:r8>
  </property>
  <property fmtid="{D5CDD505-2E9C-101B-9397-08002B2CF9AE}" pid="3" name="ContentTypeId">
    <vt:lpwstr>0x010100964C77A22F7BE04F8368E8F9428FC75A</vt:lpwstr>
  </property>
  <property fmtid="{D5CDD505-2E9C-101B-9397-08002B2CF9AE}" pid="4" name="_dlc_DocIdItemGuid">
    <vt:lpwstr>d3b0990e-3272-503f-8c7c-e61d42d65100</vt:lpwstr>
  </property>
</Properties>
</file>